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1475" windowHeight="12075"/>
  </bookViews>
  <sheets>
    <sheet name="Смета" sheetId="1" r:id="rId1"/>
    <sheet name="ФЭО" sheetId="2" state="hidden" r:id="rId2"/>
  </sheets>
  <definedNames>
    <definedName name="bookmark0" localSheetId="1">ФЭО!$A$1</definedName>
  </definedNames>
  <calcPr calcId="145621"/>
</workbook>
</file>

<file path=xl/calcChain.xml><?xml version="1.0" encoding="utf-8"?>
<calcChain xmlns="http://schemas.openxmlformats.org/spreadsheetml/2006/main">
  <c r="B31" i="2" l="1"/>
  <c r="E31" i="1"/>
  <c r="B29" i="2" s="1"/>
  <c r="E32" i="1"/>
  <c r="B30" i="2" s="1"/>
  <c r="E33" i="1"/>
  <c r="E34" i="1"/>
  <c r="B32" i="2" s="1"/>
  <c r="E30" i="1"/>
  <c r="B28" i="2" s="1"/>
  <c r="A18" i="2" l="1"/>
  <c r="E36" i="1"/>
  <c r="C26" i="1" l="1"/>
  <c r="E26" i="1" s="1"/>
  <c r="C27" i="1"/>
  <c r="E27" i="1" s="1"/>
  <c r="C25" i="1"/>
  <c r="E25" i="1" s="1"/>
  <c r="E28" i="1" l="1"/>
  <c r="B20" i="2"/>
  <c r="C29" i="2"/>
  <c r="C30" i="2"/>
  <c r="C31" i="2"/>
  <c r="C32" i="2"/>
  <c r="C28" i="2"/>
  <c r="B24" i="2"/>
  <c r="B25" i="2"/>
  <c r="B23" i="2"/>
  <c r="E24" i="1"/>
  <c r="E21" i="1"/>
  <c r="E22" i="1" s="1"/>
  <c r="B34" i="2" l="1"/>
  <c r="B26" i="2" s="1"/>
  <c r="E35" i="1" l="1"/>
  <c r="E37" i="1" s="1"/>
  <c r="E38" i="1" s="1"/>
  <c r="B33" i="2"/>
  <c r="B35" i="2" s="1"/>
  <c r="B36" i="2" s="1"/>
</calcChain>
</file>

<file path=xl/sharedStrings.xml><?xml version="1.0" encoding="utf-8"?>
<sst xmlns="http://schemas.openxmlformats.org/spreadsheetml/2006/main" count="114" uniqueCount="96">
  <si>
    <t>Раздел 1. Членские взносы</t>
  </si>
  <si>
    <t>СТАТЬЯ БЮДЖЕТА</t>
  </si>
  <si>
    <t>Итого смета с 01.10.2023 по 30.09.2024</t>
  </si>
  <si>
    <t>1.1. Расходы на содержание банковского счета в Сбербанке</t>
  </si>
  <si>
    <t>1.2. Налог на земли общего пользования СНТ (ЗОП)</t>
  </si>
  <si>
    <t>1.3. Вывоз ТБО (мусор) (Договор с ООО "Хартия")</t>
  </si>
  <si>
    <t>1.4. Обслуживание трансформатора. Электромонтажные работы (Договор с ООО "Свет")</t>
  </si>
  <si>
    <t>1.5. Оплата электроэнергии общего пользования (уличное освещение, насос, комната правления, сторожка)</t>
  </si>
  <si>
    <t>1.7. Содержание сторожевых собак (2 собаки)</t>
  </si>
  <si>
    <t>1.8. Ремонт водопровода.</t>
  </si>
  <si>
    <t>1.9. Очистка дорог в зимнее время. Содержание дорог и проездов в течение года. (договор с ИП Храбров)</t>
  </si>
  <si>
    <t>1.11. Почтовые расходы</t>
  </si>
  <si>
    <t>1.12. Канцелярские расходы</t>
  </si>
  <si>
    <t>1.12. Содержание и обслуживание сайта СНТ</t>
  </si>
  <si>
    <t>1.13. Проведение анализа воды</t>
  </si>
  <si>
    <t>1.14. Обслуживание бухгалтерской программы 1с</t>
  </si>
  <si>
    <t>Итого по разделу 1.</t>
  </si>
  <si>
    <t>Раздел 2. Членские взносы - зарплата по трудовым договорам</t>
  </si>
  <si>
    <t>Заработная плата к выплате</t>
  </si>
  <si>
    <t>2.1. Председатель</t>
  </si>
  <si>
    <t>Итого</t>
  </si>
  <si>
    <t>Налоги и отчисления в фонды</t>
  </si>
  <si>
    <t>НДФЛ</t>
  </si>
  <si>
    <t>ПФР</t>
  </si>
  <si>
    <t>ОМС</t>
  </si>
  <si>
    <t>ФОМС</t>
  </si>
  <si>
    <t>ФСС</t>
  </si>
  <si>
    <t>Итого по разделу 2.</t>
  </si>
  <si>
    <t>Оплата членских взносов производится строго не позднее 10-го числа месяца, следующего за оплачиваемым.</t>
  </si>
  <si>
    <t>Раздел 3. Электроэнергия</t>
  </si>
  <si>
    <t>Финансово-экономическое обоснование сметы расходов 2023-2024 г. СНТ "Звездочка"</t>
  </si>
  <si>
    <t>СТАТЬЯ ВЗНОСА</t>
  </si>
  <si>
    <t>Финансово-экономическое обоснование</t>
  </si>
  <si>
    <t>1. Членские взносы</t>
  </si>
  <si>
    <t>1.1. Расходы на содержание счета в ПАО Сбербанк</t>
  </si>
  <si>
    <t>Положение о земельном налоге на территории муниципального образования "Нагорное сельское поселение” №3/10 от 28.11.2019 г.</t>
  </si>
  <si>
    <t>1.3. Вывоз ТБО (мусор)</t>
  </si>
  <si>
    <t>Договор № 33200001001441 от 01.04.18 г. с ООО «ЭнергосбытВолга»</t>
  </si>
  <si>
    <t>1.6.Содержание сторожевых собак</t>
  </si>
  <si>
    <t>ст. 210 ГК РФ «Бремя содержания имущества». Кормление, прививки, препараты от клещей и т.д. Корм Chappi- норма для собак весом до 40кг 500г/день, плюс крупа, мясная обрезь, кости</t>
  </si>
  <si>
    <t>1.7. Ремонт водопровода.</t>
  </si>
  <si>
    <t>ст. 210 ГК РФ «Бремя содержания имущества».</t>
  </si>
  <si>
    <t>1.8.Очистка дорог в зимнее время. Содержание дорог и проездов в течение года.</t>
  </si>
  <si>
    <t>1.9. Содержание, текущий мелкий ремонт и расходные материалы для объектов общего пользования инфраструктуры СНТ</t>
  </si>
  <si>
    <t>1.10. Почтовые расходы</t>
  </si>
  <si>
    <t>Уведомления о задолженностях, уведомления об изменении условий оплаты, переписка с организациями и т.д.</t>
  </si>
  <si>
    <t>1.11. Канцелярские расходы</t>
  </si>
  <si>
    <t>Бумага, картриджи для принтера и т.д.</t>
  </si>
  <si>
    <t>Согласно договору лицензирования скважины № ВЛД-76/03 от 28.05.2020 г. с ФГБУ «ЦЛАТИ по ЦФО»</t>
  </si>
  <si>
    <t>Стоимость годовой аренды программы 1с и 1С-Отчетность, выпуск цифровой подписи. Договор № Б3867-ИТСааСБ-11.20-11.21 от 06.11.20 с ООО ЦА «Промавтоматика»</t>
  </si>
  <si>
    <t>2.Членские взносы</t>
  </si>
  <si>
    <t>2.1 Председатель</t>
  </si>
  <si>
    <t>2.2 Бухгалтер</t>
  </si>
  <si>
    <t>проект сметы на 2023-2024гг.</t>
  </si>
  <si>
    <t>1.4. Обслуживание трансформатора. Электромонтажные работы</t>
  </si>
  <si>
    <t>ИТОГО:</t>
  </si>
  <si>
    <t>Оплата по Трудовому договору № 1/20 от 20.10.20 г.</t>
  </si>
  <si>
    <t>Оплата по Трудовому договору № 3/20 от 20.10.20 г.</t>
  </si>
  <si>
    <t>Оплата по Трудовому договору № 4/20 от 20.10.20 г.</t>
  </si>
  <si>
    <t>Итого с садовода в месяц по разделу 2:</t>
  </si>
  <si>
    <t>Всего по разделу 2:</t>
  </si>
  <si>
    <t>ст. 210 ГК РФ «Бремя содержания имущества». Приобретение расходных материалов по необходимости.</t>
  </si>
  <si>
    <t>Оплата 15000 руб. в месяц.</t>
  </si>
  <si>
    <t>Оплата электроэнергии текущего месяца производится строго до 5-го числа следующего месяца с применением соцнормы.</t>
  </si>
  <si>
    <t>ИТОГО с садовода за сотку по разделу 1:</t>
  </si>
  <si>
    <t>2.2 Сторож</t>
  </si>
  <si>
    <t>2.3 Сторож-электрик</t>
  </si>
  <si>
    <t>2.2. Сторож</t>
  </si>
  <si>
    <t>2.3. Сторож-электрик</t>
  </si>
  <si>
    <t>2.4. Бухгалтер</t>
  </si>
  <si>
    <t>1.15. Подтверждение III группы допуска для электрика</t>
  </si>
  <si>
    <t>Тариф снабжающей организации «Энергосбыт Волга» с 01.12.2022 по 31.12.2023г.</t>
  </si>
  <si>
    <t>Раздел 4. Целевые взносы</t>
  </si>
  <si>
    <r>
      <t>1.10</t>
    </r>
    <r>
      <rPr>
        <b/>
        <sz val="14"/>
        <color indexed="8"/>
        <rFont val="Times New Roman"/>
        <family val="1"/>
        <charset val="204"/>
      </rPr>
      <t xml:space="preserve">. </t>
    </r>
    <r>
      <rPr>
        <sz val="14"/>
        <color indexed="8"/>
        <rFont val="Times New Roman"/>
        <family val="1"/>
        <charset val="204"/>
      </rPr>
      <t>Содержание, текущий мелкий ремонт и расходные материалы для объектов общего пользования инфраструктуры СНТ</t>
    </r>
  </si>
  <si>
    <r>
      <t>-</t>
    </r>
    <r>
      <rPr>
        <sz val="14"/>
        <color indexed="8"/>
        <rFont val="Times New Roman"/>
        <family val="1"/>
        <charset val="204"/>
      </rPr>
      <t>     100кВтч по соцнорме 04,80 руб./кВтч;</t>
    </r>
  </si>
  <si>
    <r>
      <t>-</t>
    </r>
    <r>
      <rPr>
        <sz val="14"/>
        <color indexed="8"/>
        <rFont val="Times New Roman"/>
        <family val="1"/>
        <charset val="204"/>
      </rPr>
      <t>     свыше 100кВтч 5,75 руб./кВтч;</t>
    </r>
  </si>
  <si>
    <r>
      <t>-</t>
    </r>
    <r>
      <rPr>
        <sz val="14"/>
        <color indexed="8"/>
        <rFont val="Times New Roman"/>
        <family val="1"/>
        <charset val="204"/>
      </rPr>
      <t>     потери внутренних и питающих сетей - 0.36 руб./кВтч</t>
    </r>
  </si>
  <si>
    <r>
      <t xml:space="preserve">2. Целевой взнос на замену въездных ворот в СНТ "Звездочка" по коммерческим предложениям подрядных организаций (стоимость 250000 р.) С собственника участка </t>
    </r>
    <r>
      <rPr>
        <b/>
        <sz val="14"/>
        <color theme="1"/>
        <rFont val="Times New Roman"/>
        <family val="1"/>
        <charset val="204"/>
      </rPr>
      <t>2340 р</t>
    </r>
    <r>
      <rPr>
        <sz val="14"/>
        <color theme="1"/>
        <rFont val="Times New Roman"/>
        <family val="1"/>
        <charset val="204"/>
      </rPr>
      <t xml:space="preserve">. </t>
    </r>
    <r>
      <rPr>
        <b/>
        <sz val="14"/>
        <color theme="1"/>
        <rFont val="Times New Roman"/>
        <family val="1"/>
        <charset val="204"/>
      </rPr>
      <t>Срок оплаты до 31.10.2023г.</t>
    </r>
  </si>
  <si>
    <t>ПРОЕКТ СМЕТЫ РАСХОДОВ СНТ «ЗВЕЗДОЧКА» НА ПЕРИОД 
С 01.10.2023 Г. ПО 30.09.2024 г.</t>
  </si>
  <si>
    <t>Заработ- ная плата начислен- ная</t>
  </si>
  <si>
    <r>
      <t>-</t>
    </r>
    <r>
      <rPr>
        <sz val="13"/>
        <color indexed="8"/>
        <rFont val="Times New Roman"/>
        <family val="1"/>
        <charset val="204"/>
      </rPr>
      <t>     100кВтч по соцнорме 04,80 руб./кВтч;</t>
    </r>
  </si>
  <si>
    <r>
      <t>-</t>
    </r>
    <r>
      <rPr>
        <sz val="13"/>
        <color indexed="8"/>
        <rFont val="Times New Roman"/>
        <family val="1"/>
        <charset val="204"/>
      </rPr>
      <t>     свыше 100кВтч 5,75 руб./кВтч;</t>
    </r>
  </si>
  <si>
    <r>
      <t>-</t>
    </r>
    <r>
      <rPr>
        <sz val="13"/>
        <color indexed="8"/>
        <rFont val="Times New Roman"/>
        <family val="1"/>
        <charset val="204"/>
      </rPr>
      <t>     потери внутренних и питающих сетей - 0.36 руб./кВтч</t>
    </r>
  </si>
  <si>
    <r>
      <t xml:space="preserve">1. Целевой взнос на ликвидацию аварий, чрезвычайных проишествий, противопожарных мероприятий </t>
    </r>
    <r>
      <rPr>
        <b/>
        <sz val="13"/>
        <color theme="1"/>
        <rFont val="Times New Roman"/>
        <family val="1"/>
        <charset val="204"/>
      </rPr>
      <t>3000 р.</t>
    </r>
    <r>
      <rPr>
        <sz val="13"/>
        <color theme="1"/>
        <rFont val="Times New Roman"/>
        <family val="1"/>
        <charset val="204"/>
      </rPr>
      <t xml:space="preserve"> с участка. </t>
    </r>
    <r>
      <rPr>
        <b/>
        <sz val="13"/>
        <color theme="1"/>
        <rFont val="Times New Roman"/>
        <family val="1"/>
        <charset val="204"/>
      </rPr>
      <t>Срок оплаты до 31.12.2023г.</t>
    </r>
  </si>
  <si>
    <r>
      <t xml:space="preserve">2. Целевой взнос на замену въездных ворот в СНТ "Звездочка" по коммерческим предложениям подрядных организаций (стоимость 250000 р.) С собственника участка </t>
    </r>
    <r>
      <rPr>
        <b/>
        <sz val="13"/>
        <color theme="1"/>
        <rFont val="Times New Roman"/>
        <family val="1"/>
        <charset val="204"/>
      </rPr>
      <t>2340 р</t>
    </r>
    <r>
      <rPr>
        <sz val="13"/>
        <color theme="1"/>
        <rFont val="Times New Roman"/>
        <family val="1"/>
        <charset val="204"/>
      </rPr>
      <t xml:space="preserve">. </t>
    </r>
    <r>
      <rPr>
        <b/>
        <sz val="13"/>
        <color theme="1"/>
        <rFont val="Times New Roman"/>
        <family val="1"/>
        <charset val="204"/>
      </rPr>
      <t>Срок оплаты до 31.10.2023г.</t>
    </r>
  </si>
  <si>
    <t>1.16. Переоформление в ЕГРЮЛ</t>
  </si>
  <si>
    <t>Расходы на содержание расчетных счетов СНТ
ПАО Сбербанк. Основание договор № 278261594 от 16.11.2020г.
Тариф «Набирая обороты», стоимость 15480 рублей плюс банковская комиссия за перевод по  трудовым  договорам и выплатам подотчетных сумм.
РСХБ. На основании договора № 14.4115.00510 от 07.08.2014 г. при отсутствии движения денежных средств банковская комиссия не взымается.</t>
  </si>
  <si>
    <t>Вывоз ТБО (мусор). Договор с ООО «Хартия» № 249 ВЛ/Пет/20119 от 01.12.2019г. , аренда дополнительного контейнера с 01.02.2024г. по 30.09.2024г.
По ценам прошлого года: аренда контейнера 5 месяцев - 5000 рублей и вывоз мусора 615,13  руб. за куб.
Планируемые объемы вывоза мусора:
260,11 куб. * 615,13 руб. за куб + 5 000 руб. = 165 000 руб.</t>
  </si>
  <si>
    <t>Договор с ООО «Свет» №4/20 от 23.12.2019г.
Планируемая стоимость обслуживания трансформатора 10 000 руб. за квартал.</t>
  </si>
  <si>
    <t>Очистка дорог в зимнее время, ст. 210 ГК РФ, п.75 ПП РФ от 25.04.2012г. № 390 «Правила противопожарного режима», проезд машин общего пользования.
Договор с ИП  Храбров № 01/10 от 01.11.2021г.
В смету заложен расчет  5 вызовов спецтехники для очистки дорог СНТ за сезон  стоимостью  8  000 рублей (3000 рублей/час плюс подача и дополнительное  время 2 500 рублей/час).</t>
  </si>
  <si>
    <t>Содержание и обслуживание сайта СНТ «Звездочка». Договор с АО «РСИЦ» от 3792980/NIC-D от 13/11/2020 г. Итого 6 639 рублей (уточнение поставщика услуг).</t>
  </si>
  <si>
    <r>
      <t xml:space="preserve">* </t>
    </r>
    <r>
      <rPr>
        <sz val="14"/>
        <color indexed="8"/>
        <rFont val="Times New Roman"/>
        <family val="1"/>
        <charset val="204"/>
      </rPr>
      <t>Собственник садового участка ведущий хозяйство в индивидуальном порядке на участках снт «Звездочка» оплачивают членские и целевые взносы согласно смете принятой на Общем собрании</t>
    </r>
  </si>
  <si>
    <t>Количество собственников садовых участков (согласно реестру СНТ) - 107, в том числе 104 члена СНТ, количество соток 951</t>
  </si>
  <si>
    <t>ИТОГО с собственника участка в месяц за сотку</t>
  </si>
  <si>
    <t>ИТОГО с собственника участка в месяц</t>
  </si>
  <si>
    <r>
      <t xml:space="preserve">1. Целевой взнос на ликвидацию аварий, чрезвычайных проишествий, противопожарных мероприятий </t>
    </r>
    <r>
      <rPr>
        <b/>
        <sz val="14"/>
        <color theme="1"/>
        <rFont val="Times New Roman"/>
        <family val="1"/>
        <charset val="204"/>
      </rPr>
      <t>3000 р.</t>
    </r>
    <r>
      <rPr>
        <sz val="14"/>
        <color theme="1"/>
        <rFont val="Times New Roman"/>
        <family val="1"/>
        <charset val="204"/>
      </rPr>
      <t xml:space="preserve"> с собственника участка. </t>
    </r>
    <r>
      <rPr>
        <b/>
        <sz val="14"/>
        <color theme="1"/>
        <rFont val="Times New Roman"/>
        <family val="1"/>
        <charset val="204"/>
      </rPr>
      <t>Срок оплаты до 31.12.2023г.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</si>
</sst>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\ [$₽-419]_-;\-* #,##0.00\ [$₽-419]_-;_-* &quot;-&quot;??\ [$₽-419]_-;_-@_-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justify" vertical="center" wrapText="1"/>
    </xf>
    <xf numFmtId="164" fontId="3" fillId="0" borderId="1" xfId="1" applyNumberFormat="1" applyFont="1" applyBorder="1" applyAlignment="1">
      <alignment horizontal="justify" vertical="center" wrapText="1"/>
    </xf>
    <xf numFmtId="164" fontId="3" fillId="2" borderId="1" xfId="1" applyNumberFormat="1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64" fontId="2" fillId="0" borderId="2" xfId="1" applyNumberFormat="1" applyFont="1" applyBorder="1" applyAlignment="1">
      <alignment horizontal="justify" vertical="center" wrapText="1"/>
    </xf>
    <xf numFmtId="164" fontId="2" fillId="0" borderId="0" xfId="0" applyNumberFormat="1" applyFont="1" applyAlignment="1">
      <alignment vertical="center"/>
    </xf>
    <xf numFmtId="10" fontId="2" fillId="0" borderId="2" xfId="0" applyNumberFormat="1" applyFont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justify" vertical="center" wrapText="1"/>
    </xf>
    <xf numFmtId="0" fontId="2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8" fillId="0" borderId="2" xfId="1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1" applyNumberFormat="1" applyFont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164" fontId="10" fillId="2" borderId="4" xfId="0" applyNumberFormat="1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164" fontId="8" fillId="0" borderId="2" xfId="1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164" fontId="10" fillId="0" borderId="3" xfId="1" applyNumberFormat="1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2" fillId="0" borderId="0" xfId="0" applyFont="1" applyAlignment="1">
      <alignment vertical="center"/>
    </xf>
    <xf numFmtId="0" fontId="8" fillId="0" borderId="2" xfId="0" applyFont="1" applyBorder="1" applyAlignment="1">
      <alignment horizontal="right" vertical="center" wrapText="1"/>
    </xf>
    <xf numFmtId="10" fontId="8" fillId="0" borderId="1" xfId="0" applyNumberFormat="1" applyFont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164" fontId="10" fillId="0" borderId="3" xfId="1" applyNumberFormat="1" applyFont="1" applyBorder="1" applyAlignment="1">
      <alignment horizontal="justify" vertical="center" wrapText="1"/>
    </xf>
    <xf numFmtId="0" fontId="8" fillId="0" borderId="5" xfId="0" applyFont="1" applyBorder="1" applyAlignment="1">
      <alignment horizontal="justify" vertical="center" wrapText="1"/>
    </xf>
    <xf numFmtId="164" fontId="10" fillId="2" borderId="3" xfId="1" applyNumberFormat="1" applyFont="1" applyFill="1" applyBorder="1" applyAlignment="1">
      <alignment vertical="center" wrapText="1"/>
    </xf>
    <xf numFmtId="0" fontId="10" fillId="2" borderId="5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164" fontId="10" fillId="0" borderId="12" xfId="1" applyNumberFormat="1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4" fontId="10" fillId="0" borderId="0" xfId="1" applyNumberFormat="1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right" vertical="center" wrapText="1"/>
    </xf>
    <xf numFmtId="164" fontId="2" fillId="0" borderId="5" xfId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6" fillId="0" borderId="6" xfId="0" quotePrefix="1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164" fontId="2" fillId="0" borderId="11" xfId="1" applyNumberFormat="1" applyFont="1" applyBorder="1" applyAlignment="1">
      <alignment horizontal="center" vertical="center" wrapText="1"/>
    </xf>
    <xf numFmtId="164" fontId="2" fillId="0" borderId="5" xfId="1" applyNumberFormat="1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justify" vertical="center" wrapText="1"/>
    </xf>
    <xf numFmtId="0" fontId="10" fillId="0" borderId="4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3" fillId="0" borderId="6" xfId="0" quotePrefix="1" applyFont="1" applyBorder="1" applyAlignment="1">
      <alignment vertical="center" wrapText="1"/>
    </xf>
    <xf numFmtId="0" fontId="13" fillId="0" borderId="0" xfId="0" quotePrefix="1" applyFont="1" applyBorder="1" applyAlignment="1">
      <alignment vertical="center" wrapText="1"/>
    </xf>
    <xf numFmtId="0" fontId="13" fillId="0" borderId="7" xfId="0" quotePrefix="1" applyFont="1" applyBorder="1" applyAlignment="1">
      <alignment vertical="center" wrapText="1"/>
    </xf>
    <xf numFmtId="0" fontId="13" fillId="0" borderId="8" xfId="0" quotePrefix="1" applyFont="1" applyBorder="1" applyAlignment="1">
      <alignment vertical="center" wrapText="1"/>
    </xf>
    <xf numFmtId="0" fontId="13" fillId="0" borderId="9" xfId="0" quotePrefix="1" applyFont="1" applyBorder="1" applyAlignment="1">
      <alignment vertical="center" wrapText="1"/>
    </xf>
    <xf numFmtId="0" fontId="13" fillId="0" borderId="10" xfId="0" quotePrefix="1" applyFont="1" applyBorder="1" applyAlignment="1">
      <alignment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topLeftCell="A13" zoomScaleNormal="100" workbookViewId="0">
      <selection activeCell="H17" sqref="H17"/>
    </sheetView>
  </sheetViews>
  <sheetFormatPr defaultRowHeight="18.75" x14ac:dyDescent="0.25"/>
  <cols>
    <col min="1" max="1" width="31.140625" style="2" customWidth="1"/>
    <col min="2" max="2" width="15.28515625" style="2" customWidth="1"/>
    <col min="3" max="3" width="13" style="2" customWidth="1"/>
    <col min="4" max="4" width="9.85546875" style="2" customWidth="1"/>
    <col min="5" max="5" width="18" style="2" bestFit="1" customWidth="1"/>
    <col min="6" max="6" width="13.28515625" style="2" bestFit="1" customWidth="1"/>
    <col min="7" max="7" width="12.140625" style="2" bestFit="1" customWidth="1"/>
    <col min="8" max="16384" width="9.140625" style="2"/>
  </cols>
  <sheetData>
    <row r="1" spans="1:9" ht="39" customHeight="1" x14ac:dyDescent="0.25">
      <c r="A1" s="65" t="s">
        <v>78</v>
      </c>
      <c r="B1" s="65"/>
      <c r="C1" s="65"/>
      <c r="D1" s="65"/>
      <c r="E1" s="65"/>
      <c r="F1" s="1"/>
      <c r="G1" s="1"/>
      <c r="H1" s="1"/>
      <c r="I1" s="1"/>
    </row>
    <row r="2" spans="1:9" ht="36" customHeight="1" thickBot="1" x14ac:dyDescent="0.3">
      <c r="A2" s="74" t="s">
        <v>92</v>
      </c>
      <c r="B2" s="74"/>
      <c r="C2" s="74"/>
      <c r="D2" s="74"/>
      <c r="E2" s="74"/>
      <c r="F2" s="3"/>
      <c r="G2" s="3"/>
      <c r="H2" s="3"/>
      <c r="I2" s="3"/>
    </row>
    <row r="3" spans="1:9" ht="19.5" thickBot="1" x14ac:dyDescent="0.3">
      <c r="A3" s="62" t="s">
        <v>0</v>
      </c>
      <c r="B3" s="63"/>
      <c r="C3" s="63"/>
      <c r="D3" s="63"/>
      <c r="E3" s="64"/>
    </row>
    <row r="4" spans="1:9" ht="75.75" thickBot="1" x14ac:dyDescent="0.3">
      <c r="A4" s="58" t="s">
        <v>1</v>
      </c>
      <c r="B4" s="72"/>
      <c r="C4" s="72"/>
      <c r="D4" s="59"/>
      <c r="E4" s="4" t="s">
        <v>2</v>
      </c>
    </row>
    <row r="5" spans="1:9" ht="36" customHeight="1" thickBot="1" x14ac:dyDescent="0.3">
      <c r="A5" s="69" t="s">
        <v>3</v>
      </c>
      <c r="B5" s="70"/>
      <c r="C5" s="70"/>
      <c r="D5" s="71"/>
      <c r="E5" s="5">
        <v>19000</v>
      </c>
    </row>
    <row r="6" spans="1:9" ht="19.5" thickBot="1" x14ac:dyDescent="0.3">
      <c r="A6" s="69" t="s">
        <v>4</v>
      </c>
      <c r="B6" s="70"/>
      <c r="C6" s="70"/>
      <c r="D6" s="71"/>
      <c r="E6" s="5">
        <v>4400</v>
      </c>
    </row>
    <row r="7" spans="1:9" ht="19.5" thickBot="1" x14ac:dyDescent="0.3">
      <c r="A7" s="69" t="s">
        <v>5</v>
      </c>
      <c r="B7" s="70"/>
      <c r="C7" s="70"/>
      <c r="D7" s="71"/>
      <c r="E7" s="5">
        <v>165000</v>
      </c>
    </row>
    <row r="8" spans="1:9" ht="36" customHeight="1" thickBot="1" x14ac:dyDescent="0.3">
      <c r="A8" s="69" t="s">
        <v>6</v>
      </c>
      <c r="B8" s="70"/>
      <c r="C8" s="70"/>
      <c r="D8" s="71"/>
      <c r="E8" s="5">
        <v>40000</v>
      </c>
    </row>
    <row r="9" spans="1:9" ht="36" customHeight="1" thickBot="1" x14ac:dyDescent="0.3">
      <c r="A9" s="69" t="s">
        <v>7</v>
      </c>
      <c r="B9" s="70"/>
      <c r="C9" s="70"/>
      <c r="D9" s="71"/>
      <c r="E9" s="5">
        <v>140000</v>
      </c>
    </row>
    <row r="10" spans="1:9" ht="19.5" thickBot="1" x14ac:dyDescent="0.3">
      <c r="A10" s="69" t="s">
        <v>8</v>
      </c>
      <c r="B10" s="70"/>
      <c r="C10" s="70"/>
      <c r="D10" s="71"/>
      <c r="E10" s="5">
        <v>34000</v>
      </c>
    </row>
    <row r="11" spans="1:9" ht="19.5" thickBot="1" x14ac:dyDescent="0.3">
      <c r="A11" s="69" t="s">
        <v>9</v>
      </c>
      <c r="B11" s="70"/>
      <c r="C11" s="70"/>
      <c r="D11" s="71"/>
      <c r="E11" s="5">
        <v>80000</v>
      </c>
    </row>
    <row r="12" spans="1:9" ht="36" customHeight="1" thickBot="1" x14ac:dyDescent="0.3">
      <c r="A12" s="69" t="s">
        <v>10</v>
      </c>
      <c r="B12" s="70"/>
      <c r="C12" s="70"/>
      <c r="D12" s="71"/>
      <c r="E12" s="5">
        <v>40000</v>
      </c>
    </row>
    <row r="13" spans="1:9" ht="36" customHeight="1" thickBot="1" x14ac:dyDescent="0.3">
      <c r="A13" s="69" t="s">
        <v>73</v>
      </c>
      <c r="B13" s="70"/>
      <c r="C13" s="70"/>
      <c r="D13" s="71"/>
      <c r="E13" s="5">
        <v>50000</v>
      </c>
    </row>
    <row r="14" spans="1:9" ht="19.5" thickBot="1" x14ac:dyDescent="0.3">
      <c r="A14" s="69" t="s">
        <v>11</v>
      </c>
      <c r="B14" s="70"/>
      <c r="C14" s="70"/>
      <c r="D14" s="71"/>
      <c r="E14" s="5">
        <v>1000</v>
      </c>
    </row>
    <row r="15" spans="1:9" ht="19.5" thickBot="1" x14ac:dyDescent="0.3">
      <c r="A15" s="69" t="s">
        <v>12</v>
      </c>
      <c r="B15" s="70"/>
      <c r="C15" s="70"/>
      <c r="D15" s="71"/>
      <c r="E15" s="5">
        <v>1000</v>
      </c>
    </row>
    <row r="16" spans="1:9" ht="19.5" thickBot="1" x14ac:dyDescent="0.3">
      <c r="A16" s="69" t="s">
        <v>13</v>
      </c>
      <c r="B16" s="70"/>
      <c r="C16" s="70"/>
      <c r="D16" s="71"/>
      <c r="E16" s="5">
        <v>6639</v>
      </c>
    </row>
    <row r="17" spans="1:7" ht="19.5" thickBot="1" x14ac:dyDescent="0.3">
      <c r="A17" s="69" t="s">
        <v>14</v>
      </c>
      <c r="B17" s="70"/>
      <c r="C17" s="70"/>
      <c r="D17" s="71"/>
      <c r="E17" s="5">
        <v>12000</v>
      </c>
    </row>
    <row r="18" spans="1:7" ht="19.5" thickBot="1" x14ac:dyDescent="0.3">
      <c r="A18" s="69" t="s">
        <v>15</v>
      </c>
      <c r="B18" s="70"/>
      <c r="C18" s="70"/>
      <c r="D18" s="71"/>
      <c r="E18" s="5">
        <v>20392</v>
      </c>
    </row>
    <row r="19" spans="1:7" ht="19.5" thickBot="1" x14ac:dyDescent="0.3">
      <c r="A19" s="69" t="s">
        <v>70</v>
      </c>
      <c r="B19" s="70"/>
      <c r="C19" s="70"/>
      <c r="D19" s="71"/>
      <c r="E19" s="5">
        <v>8000</v>
      </c>
    </row>
    <row r="20" spans="1:7" ht="19.5" thickBot="1" x14ac:dyDescent="0.3">
      <c r="A20" s="69" t="s">
        <v>85</v>
      </c>
      <c r="B20" s="70"/>
      <c r="C20" s="70"/>
      <c r="D20" s="71"/>
      <c r="E20" s="5">
        <v>10000</v>
      </c>
    </row>
    <row r="21" spans="1:7" ht="19.5" thickBot="1" x14ac:dyDescent="0.3">
      <c r="A21" s="66" t="s">
        <v>16</v>
      </c>
      <c r="B21" s="67"/>
      <c r="C21" s="67"/>
      <c r="D21" s="68"/>
      <c r="E21" s="6">
        <f>SUM(E5:E20)</f>
        <v>631431</v>
      </c>
    </row>
    <row r="22" spans="1:7" ht="19.5" thickBot="1" x14ac:dyDescent="0.3">
      <c r="A22" s="52" t="s">
        <v>93</v>
      </c>
      <c r="B22" s="53"/>
      <c r="C22" s="53"/>
      <c r="D22" s="54"/>
      <c r="E22" s="7">
        <f>ROUND(E21/951/12,2)</f>
        <v>55.33</v>
      </c>
    </row>
    <row r="23" spans="1:7" ht="19.5" thickBot="1" x14ac:dyDescent="0.3">
      <c r="A23" s="55" t="s">
        <v>17</v>
      </c>
      <c r="B23" s="56"/>
      <c r="C23" s="56"/>
      <c r="D23" s="56"/>
      <c r="E23" s="57"/>
    </row>
    <row r="24" spans="1:7" ht="75.75" thickBot="1" x14ac:dyDescent="0.3">
      <c r="A24" s="8"/>
      <c r="B24" s="9" t="s">
        <v>79</v>
      </c>
      <c r="C24" s="58" t="s">
        <v>18</v>
      </c>
      <c r="D24" s="59"/>
      <c r="E24" s="4" t="str">
        <f>E4</f>
        <v>Итого смета с 01.10.2023 по 30.09.2024</v>
      </c>
    </row>
    <row r="25" spans="1:7" ht="19.5" thickBot="1" x14ac:dyDescent="0.3">
      <c r="A25" s="10" t="s">
        <v>19</v>
      </c>
      <c r="B25" s="11">
        <v>10000</v>
      </c>
      <c r="C25" s="60">
        <f>ROUND(B25-B25*13%,2)</f>
        <v>8700</v>
      </c>
      <c r="D25" s="61"/>
      <c r="E25" s="5">
        <f>C25*12</f>
        <v>104400</v>
      </c>
      <c r="F25" s="12"/>
    </row>
    <row r="26" spans="1:7" ht="19.5" thickBot="1" x14ac:dyDescent="0.3">
      <c r="A26" s="10" t="s">
        <v>67</v>
      </c>
      <c r="B26" s="11">
        <v>17000</v>
      </c>
      <c r="C26" s="60">
        <f t="shared" ref="C26:C27" si="0">ROUND(B26-B26*13%,2)</f>
        <v>14790</v>
      </c>
      <c r="D26" s="61"/>
      <c r="E26" s="5">
        <f t="shared" ref="E26:E27" si="1">C26*12</f>
        <v>177480</v>
      </c>
    </row>
    <row r="27" spans="1:7" ht="19.5" thickBot="1" x14ac:dyDescent="0.3">
      <c r="A27" s="10" t="s">
        <v>68</v>
      </c>
      <c r="B27" s="11">
        <v>19000</v>
      </c>
      <c r="C27" s="60">
        <f t="shared" si="0"/>
        <v>16530</v>
      </c>
      <c r="D27" s="61"/>
      <c r="E27" s="5">
        <f t="shared" si="1"/>
        <v>198360</v>
      </c>
    </row>
    <row r="28" spans="1:7" ht="19.5" thickBot="1" x14ac:dyDescent="0.3">
      <c r="A28" s="66" t="s">
        <v>20</v>
      </c>
      <c r="B28" s="67"/>
      <c r="C28" s="67"/>
      <c r="D28" s="68"/>
      <c r="E28" s="6">
        <f>SUM(E25:E27)</f>
        <v>480240</v>
      </c>
      <c r="F28" s="12"/>
      <c r="G28" s="12"/>
    </row>
    <row r="29" spans="1:7" ht="19.5" thickBot="1" x14ac:dyDescent="0.3">
      <c r="A29" s="62" t="s">
        <v>21</v>
      </c>
      <c r="B29" s="63"/>
      <c r="C29" s="63"/>
      <c r="D29" s="63"/>
      <c r="E29" s="64"/>
      <c r="G29" s="12"/>
    </row>
    <row r="30" spans="1:7" ht="19.5" thickBot="1" x14ac:dyDescent="0.3">
      <c r="A30" s="49" t="s">
        <v>22</v>
      </c>
      <c r="B30" s="50"/>
      <c r="C30" s="51"/>
      <c r="D30" s="13">
        <v>0.13</v>
      </c>
      <c r="E30" s="5">
        <f>($B$25+$B$26+$B$27)*12*D30</f>
        <v>71760</v>
      </c>
      <c r="F30" s="12"/>
    </row>
    <row r="31" spans="1:7" ht="19.5" thickBot="1" x14ac:dyDescent="0.3">
      <c r="A31" s="49" t="s">
        <v>23</v>
      </c>
      <c r="B31" s="50"/>
      <c r="C31" s="51"/>
      <c r="D31" s="13">
        <v>0.22</v>
      </c>
      <c r="E31" s="5">
        <f t="shared" ref="E31:E34" si="2">($B$25+$B$26+$B$27)*12*D31</f>
        <v>121440</v>
      </c>
    </row>
    <row r="32" spans="1:7" ht="19.5" thickBot="1" x14ac:dyDescent="0.3">
      <c r="A32" s="49" t="s">
        <v>24</v>
      </c>
      <c r="B32" s="50"/>
      <c r="C32" s="51"/>
      <c r="D32" s="13">
        <v>2.9000000000000001E-2</v>
      </c>
      <c r="E32" s="5">
        <f t="shared" si="2"/>
        <v>16008</v>
      </c>
    </row>
    <row r="33" spans="1:7" ht="19.5" thickBot="1" x14ac:dyDescent="0.3">
      <c r="A33" s="49" t="s">
        <v>25</v>
      </c>
      <c r="B33" s="50"/>
      <c r="C33" s="51"/>
      <c r="D33" s="13">
        <v>5.0999999999999997E-2</v>
      </c>
      <c r="E33" s="5">
        <f t="shared" si="2"/>
        <v>28152</v>
      </c>
    </row>
    <row r="34" spans="1:7" ht="19.5" thickBot="1" x14ac:dyDescent="0.3">
      <c r="A34" s="49" t="s">
        <v>26</v>
      </c>
      <c r="B34" s="50"/>
      <c r="C34" s="51"/>
      <c r="D34" s="13">
        <v>2E-3</v>
      </c>
      <c r="E34" s="5">
        <f t="shared" si="2"/>
        <v>1104</v>
      </c>
    </row>
    <row r="35" spans="1:7" ht="19.5" thickBot="1" x14ac:dyDescent="0.3">
      <c r="A35" s="66" t="s">
        <v>20</v>
      </c>
      <c r="B35" s="67"/>
      <c r="C35" s="67"/>
      <c r="D35" s="68"/>
      <c r="E35" s="6">
        <f>SUM(E30:E34)</f>
        <v>238464</v>
      </c>
    </row>
    <row r="36" spans="1:7" ht="19.5" thickBot="1" x14ac:dyDescent="0.3">
      <c r="A36" s="10" t="s">
        <v>69</v>
      </c>
      <c r="B36" s="88">
        <v>15000</v>
      </c>
      <c r="C36" s="89"/>
      <c r="D36" s="90"/>
      <c r="E36" s="5">
        <f>B36*12</f>
        <v>180000</v>
      </c>
      <c r="F36" s="12"/>
      <c r="G36" s="12"/>
    </row>
    <row r="37" spans="1:7" ht="19.5" thickBot="1" x14ac:dyDescent="0.3">
      <c r="A37" s="66" t="s">
        <v>27</v>
      </c>
      <c r="B37" s="67"/>
      <c r="C37" s="67"/>
      <c r="D37" s="68"/>
      <c r="E37" s="6">
        <f>E28+E35+E36</f>
        <v>898704</v>
      </c>
    </row>
    <row r="38" spans="1:7" ht="19.5" thickBot="1" x14ac:dyDescent="0.3">
      <c r="A38" s="52" t="s">
        <v>94</v>
      </c>
      <c r="B38" s="53"/>
      <c r="C38" s="53"/>
      <c r="D38" s="54"/>
      <c r="E38" s="14">
        <f>ROUND(E37/107/12,2)</f>
        <v>699.93</v>
      </c>
    </row>
    <row r="39" spans="1:7" x14ac:dyDescent="0.25">
      <c r="A39" s="3"/>
      <c r="B39" s="3"/>
      <c r="C39" s="3"/>
      <c r="D39" s="3"/>
      <c r="E39" s="3"/>
    </row>
    <row r="40" spans="1:7" ht="33.75" customHeight="1" x14ac:dyDescent="0.25">
      <c r="A40" s="75" t="s">
        <v>28</v>
      </c>
      <c r="B40" s="75"/>
      <c r="C40" s="75"/>
      <c r="D40" s="75"/>
      <c r="E40" s="75"/>
    </row>
    <row r="41" spans="1:7" ht="19.5" thickBot="1" x14ac:dyDescent="0.3">
      <c r="A41" s="15"/>
      <c r="B41" s="15"/>
      <c r="C41" s="15"/>
      <c r="D41" s="15"/>
      <c r="E41" s="15"/>
    </row>
    <row r="42" spans="1:7" ht="19.5" thickBot="1" x14ac:dyDescent="0.3">
      <c r="A42" s="55" t="s">
        <v>29</v>
      </c>
      <c r="B42" s="56"/>
      <c r="C42" s="56"/>
      <c r="D42" s="56"/>
      <c r="E42" s="57"/>
    </row>
    <row r="43" spans="1:7" x14ac:dyDescent="0.25">
      <c r="A43" s="76" t="s">
        <v>71</v>
      </c>
      <c r="B43" s="77"/>
      <c r="C43" s="77"/>
      <c r="D43" s="77"/>
      <c r="E43" s="78"/>
    </row>
    <row r="44" spans="1:7" x14ac:dyDescent="0.25">
      <c r="A44" s="79" t="s">
        <v>74</v>
      </c>
      <c r="B44" s="80"/>
      <c r="C44" s="80"/>
      <c r="D44" s="80"/>
      <c r="E44" s="81"/>
    </row>
    <row r="45" spans="1:7" x14ac:dyDescent="0.25">
      <c r="A45" s="79" t="s">
        <v>75</v>
      </c>
      <c r="B45" s="80"/>
      <c r="C45" s="80"/>
      <c r="D45" s="80"/>
      <c r="E45" s="81"/>
    </row>
    <row r="46" spans="1:7" ht="19.5" thickBot="1" x14ac:dyDescent="0.3">
      <c r="A46" s="79" t="s">
        <v>76</v>
      </c>
      <c r="B46" s="80"/>
      <c r="C46" s="80"/>
      <c r="D46" s="80"/>
      <c r="E46" s="81"/>
    </row>
    <row r="47" spans="1:7" ht="36" customHeight="1" thickBot="1" x14ac:dyDescent="0.3">
      <c r="A47" s="58" t="s">
        <v>63</v>
      </c>
      <c r="B47" s="72"/>
      <c r="C47" s="72"/>
      <c r="D47" s="72"/>
      <c r="E47" s="59"/>
    </row>
    <row r="48" spans="1:7" ht="19.5" thickBot="1" x14ac:dyDescent="0.3"/>
    <row r="49" spans="1:5" ht="19.5" thickBot="1" x14ac:dyDescent="0.3">
      <c r="A49" s="55" t="s">
        <v>72</v>
      </c>
      <c r="B49" s="56"/>
      <c r="C49" s="56"/>
      <c r="D49" s="56"/>
      <c r="E49" s="57"/>
    </row>
    <row r="50" spans="1:5" ht="52.5" customHeight="1" x14ac:dyDescent="0.25">
      <c r="A50" s="82" t="s">
        <v>95</v>
      </c>
      <c r="B50" s="83"/>
      <c r="C50" s="83"/>
      <c r="D50" s="83"/>
      <c r="E50" s="84"/>
    </row>
    <row r="51" spans="1:5" ht="57" customHeight="1" thickBot="1" x14ac:dyDescent="0.3">
      <c r="A51" s="85" t="s">
        <v>77</v>
      </c>
      <c r="B51" s="86"/>
      <c r="C51" s="86"/>
      <c r="D51" s="86"/>
      <c r="E51" s="87"/>
    </row>
    <row r="54" spans="1:5" ht="57.75" customHeight="1" x14ac:dyDescent="0.25">
      <c r="A54" s="73" t="s">
        <v>91</v>
      </c>
      <c r="B54" s="73"/>
      <c r="C54" s="73"/>
      <c r="D54" s="73"/>
      <c r="E54" s="73"/>
    </row>
  </sheetData>
  <mergeCells count="49">
    <mergeCell ref="A50:E50"/>
    <mergeCell ref="A51:E51"/>
    <mergeCell ref="A34:C34"/>
    <mergeCell ref="A35:D35"/>
    <mergeCell ref="A37:D37"/>
    <mergeCell ref="A38:D38"/>
    <mergeCell ref="A46:E46"/>
    <mergeCell ref="A47:E47"/>
    <mergeCell ref="B36:D36"/>
    <mergeCell ref="A54:E54"/>
    <mergeCell ref="A2:E2"/>
    <mergeCell ref="A40:E40"/>
    <mergeCell ref="A42:E42"/>
    <mergeCell ref="A43:E43"/>
    <mergeCell ref="A44:E44"/>
    <mergeCell ref="A45:E45"/>
    <mergeCell ref="A21:D21"/>
    <mergeCell ref="A10:D10"/>
    <mergeCell ref="A11:D11"/>
    <mergeCell ref="A12:D12"/>
    <mergeCell ref="A13:D13"/>
    <mergeCell ref="A33:C33"/>
    <mergeCell ref="A14:D14"/>
    <mergeCell ref="A31:C31"/>
    <mergeCell ref="A49:E49"/>
    <mergeCell ref="A1:E1"/>
    <mergeCell ref="A3:E3"/>
    <mergeCell ref="C27:D27"/>
    <mergeCell ref="A28:D28"/>
    <mergeCell ref="A15:D15"/>
    <mergeCell ref="A4:D4"/>
    <mergeCell ref="A5:D5"/>
    <mergeCell ref="A6:D6"/>
    <mergeCell ref="A7:D7"/>
    <mergeCell ref="A8:D8"/>
    <mergeCell ref="A9:D9"/>
    <mergeCell ref="A16:D16"/>
    <mergeCell ref="A17:D17"/>
    <mergeCell ref="A18:D18"/>
    <mergeCell ref="A19:D19"/>
    <mergeCell ref="A20:D20"/>
    <mergeCell ref="A32:C32"/>
    <mergeCell ref="A22:D22"/>
    <mergeCell ref="A23:E23"/>
    <mergeCell ref="C24:D24"/>
    <mergeCell ref="C25:D25"/>
    <mergeCell ref="C26:D26"/>
    <mergeCell ref="A29:E29"/>
    <mergeCell ref="A30:C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opLeftCell="A10" zoomScaleNormal="100" workbookViewId="0">
      <selection activeCell="H15" sqref="H15"/>
    </sheetView>
  </sheetViews>
  <sheetFormatPr defaultRowHeight="16.5" x14ac:dyDescent="0.25"/>
  <cols>
    <col min="1" max="1" width="33" style="16" customWidth="1"/>
    <col min="2" max="2" width="18" style="16" customWidth="1"/>
    <col min="3" max="3" width="35.28515625" style="16" customWidth="1"/>
    <col min="4" max="16384" width="9.140625" style="16"/>
  </cols>
  <sheetData>
    <row r="1" spans="1:3" ht="36" customHeight="1" thickBot="1" x14ac:dyDescent="0.3">
      <c r="A1" s="91" t="s">
        <v>30</v>
      </c>
      <c r="B1" s="91"/>
      <c r="C1" s="91"/>
    </row>
    <row r="2" spans="1:3" ht="57.75" customHeight="1" thickBot="1" x14ac:dyDescent="0.3">
      <c r="A2" s="17" t="s">
        <v>31</v>
      </c>
      <c r="B2" s="17" t="s">
        <v>53</v>
      </c>
      <c r="C2" s="18" t="s">
        <v>32</v>
      </c>
    </row>
    <row r="3" spans="1:3" ht="17.25" thickBot="1" x14ac:dyDescent="0.3">
      <c r="A3" s="92" t="s">
        <v>33</v>
      </c>
      <c r="B3" s="92"/>
      <c r="C3" s="92"/>
    </row>
    <row r="4" spans="1:3" ht="248.25" thickBot="1" x14ac:dyDescent="0.3">
      <c r="A4" s="19" t="s">
        <v>34</v>
      </c>
      <c r="B4" s="20">
        <v>19000</v>
      </c>
      <c r="C4" s="21" t="s">
        <v>86</v>
      </c>
    </row>
    <row r="5" spans="1:3" ht="83.25" thickBot="1" x14ac:dyDescent="0.3">
      <c r="A5" s="19" t="s">
        <v>4</v>
      </c>
      <c r="B5" s="20">
        <v>4400</v>
      </c>
      <c r="C5" s="21" t="s">
        <v>35</v>
      </c>
    </row>
    <row r="6" spans="1:3" ht="231.75" thickBot="1" x14ac:dyDescent="0.3">
      <c r="A6" s="19" t="s">
        <v>36</v>
      </c>
      <c r="B6" s="20">
        <v>165000</v>
      </c>
      <c r="C6" s="21" t="s">
        <v>87</v>
      </c>
    </row>
    <row r="7" spans="1:3" ht="83.25" thickBot="1" x14ac:dyDescent="0.3">
      <c r="A7" s="19" t="s">
        <v>54</v>
      </c>
      <c r="B7" s="22">
        <v>40000</v>
      </c>
      <c r="C7" s="21" t="s">
        <v>88</v>
      </c>
    </row>
    <row r="8" spans="1:3" ht="66.75" thickBot="1" x14ac:dyDescent="0.3">
      <c r="A8" s="19" t="s">
        <v>7</v>
      </c>
      <c r="B8" s="20">
        <v>140000</v>
      </c>
      <c r="C8" s="21" t="s">
        <v>37</v>
      </c>
    </row>
    <row r="9" spans="1:3" ht="116.25" thickBot="1" x14ac:dyDescent="0.3">
      <c r="A9" s="19" t="s">
        <v>38</v>
      </c>
      <c r="B9" s="20">
        <v>34000</v>
      </c>
      <c r="C9" s="21" t="s">
        <v>39</v>
      </c>
    </row>
    <row r="10" spans="1:3" ht="33.75" thickBot="1" x14ac:dyDescent="0.3">
      <c r="A10" s="19" t="s">
        <v>40</v>
      </c>
      <c r="B10" s="20">
        <v>80000</v>
      </c>
      <c r="C10" s="21" t="s">
        <v>41</v>
      </c>
    </row>
    <row r="11" spans="1:3" ht="248.25" thickBot="1" x14ac:dyDescent="0.3">
      <c r="A11" s="19" t="s">
        <v>42</v>
      </c>
      <c r="B11" s="20">
        <v>40000</v>
      </c>
      <c r="C11" s="21" t="s">
        <v>89</v>
      </c>
    </row>
    <row r="12" spans="1:3" ht="46.5" customHeight="1" thickBot="1" x14ac:dyDescent="0.3">
      <c r="A12" s="21" t="s">
        <v>43</v>
      </c>
      <c r="B12" s="22">
        <v>50000</v>
      </c>
      <c r="C12" s="21" t="s">
        <v>61</v>
      </c>
    </row>
    <row r="13" spans="1:3" ht="66.75" thickBot="1" x14ac:dyDescent="0.3">
      <c r="A13" s="19" t="s">
        <v>44</v>
      </c>
      <c r="B13" s="20">
        <v>1000</v>
      </c>
      <c r="C13" s="21" t="s">
        <v>45</v>
      </c>
    </row>
    <row r="14" spans="1:3" ht="33.75" thickBot="1" x14ac:dyDescent="0.3">
      <c r="A14" s="19" t="s">
        <v>46</v>
      </c>
      <c r="B14" s="20">
        <v>1000</v>
      </c>
      <c r="C14" s="21" t="s">
        <v>47</v>
      </c>
    </row>
    <row r="15" spans="1:3" ht="99.75" thickBot="1" x14ac:dyDescent="0.3">
      <c r="A15" s="19" t="s">
        <v>13</v>
      </c>
      <c r="B15" s="20">
        <v>6639</v>
      </c>
      <c r="C15" s="21" t="s">
        <v>90</v>
      </c>
    </row>
    <row r="16" spans="1:3" ht="66.75" thickBot="1" x14ac:dyDescent="0.3">
      <c r="A16" s="19" t="s">
        <v>14</v>
      </c>
      <c r="B16" s="20">
        <v>12000</v>
      </c>
      <c r="C16" s="21" t="s">
        <v>48</v>
      </c>
    </row>
    <row r="17" spans="1:3" ht="130.5" customHeight="1" thickBot="1" x14ac:dyDescent="0.3">
      <c r="A17" s="19" t="s">
        <v>15</v>
      </c>
      <c r="B17" s="20">
        <v>20392</v>
      </c>
      <c r="C17" s="21" t="s">
        <v>49</v>
      </c>
    </row>
    <row r="18" spans="1:3" ht="66.75" customHeight="1" thickBot="1" x14ac:dyDescent="0.3">
      <c r="A18" s="19" t="str">
        <f>Смета!A19</f>
        <v>1.15. Подтверждение III группы допуска для электрика</v>
      </c>
      <c r="B18" s="20">
        <v>8000</v>
      </c>
      <c r="C18" s="21"/>
    </row>
    <row r="19" spans="1:3" ht="33.75" thickBot="1" x14ac:dyDescent="0.3">
      <c r="A19" s="19" t="s">
        <v>85</v>
      </c>
      <c r="B19" s="20">
        <v>10000</v>
      </c>
      <c r="C19" s="21"/>
    </row>
    <row r="20" spans="1:3" ht="33.75" thickBot="1" x14ac:dyDescent="0.3">
      <c r="A20" s="23" t="s">
        <v>64</v>
      </c>
      <c r="B20" s="24">
        <f>ROUND(SUM(B4:B19)/951/12,2)</f>
        <v>55.33</v>
      </c>
      <c r="C20" s="25"/>
    </row>
    <row r="22" spans="1:3" ht="17.25" thickBot="1" x14ac:dyDescent="0.3">
      <c r="A22" s="16" t="s">
        <v>50</v>
      </c>
    </row>
    <row r="23" spans="1:3" ht="33.75" thickBot="1" x14ac:dyDescent="0.3">
      <c r="A23" s="19" t="s">
        <v>51</v>
      </c>
      <c r="B23" s="26">
        <f>Смета!E25</f>
        <v>104400</v>
      </c>
      <c r="C23" s="21" t="s">
        <v>56</v>
      </c>
    </row>
    <row r="24" spans="1:3" ht="33.75" thickBot="1" x14ac:dyDescent="0.3">
      <c r="A24" s="19" t="s">
        <v>65</v>
      </c>
      <c r="B24" s="26">
        <f>Смета!E26</f>
        <v>177480</v>
      </c>
      <c r="C24" s="21" t="s">
        <v>57</v>
      </c>
    </row>
    <row r="25" spans="1:3" ht="33.75" thickBot="1" x14ac:dyDescent="0.3">
      <c r="A25" s="19" t="s">
        <v>66</v>
      </c>
      <c r="B25" s="26">
        <f>Смета!E27</f>
        <v>198360</v>
      </c>
      <c r="C25" s="21" t="s">
        <v>58</v>
      </c>
    </row>
    <row r="26" spans="1:3" ht="17.25" thickBot="1" x14ac:dyDescent="0.3">
      <c r="A26" s="27" t="s">
        <v>55</v>
      </c>
      <c r="B26" s="28">
        <f>ROUND(SUM(B23:B25),2)</f>
        <v>480240</v>
      </c>
      <c r="C26" s="29"/>
    </row>
    <row r="27" spans="1:3" ht="17.25" thickBot="1" x14ac:dyDescent="0.3">
      <c r="A27" s="30" t="s">
        <v>21</v>
      </c>
    </row>
    <row r="28" spans="1:3" ht="17.25" thickBot="1" x14ac:dyDescent="0.3">
      <c r="A28" s="31" t="s">
        <v>22</v>
      </c>
      <c r="B28" s="20">
        <f>Смета!E30</f>
        <v>71760</v>
      </c>
      <c r="C28" s="32">
        <f>Смета!D30</f>
        <v>0.13</v>
      </c>
    </row>
    <row r="29" spans="1:3" ht="17.25" thickBot="1" x14ac:dyDescent="0.3">
      <c r="A29" s="31" t="s">
        <v>23</v>
      </c>
      <c r="B29" s="20">
        <f>Смета!E31</f>
        <v>121440</v>
      </c>
      <c r="C29" s="32">
        <f>Смета!D31</f>
        <v>0.22</v>
      </c>
    </row>
    <row r="30" spans="1:3" ht="17.25" thickBot="1" x14ac:dyDescent="0.3">
      <c r="A30" s="31" t="s">
        <v>24</v>
      </c>
      <c r="B30" s="20">
        <f>Смета!E32</f>
        <v>16008</v>
      </c>
      <c r="C30" s="32">
        <f>Смета!D32</f>
        <v>2.9000000000000001E-2</v>
      </c>
    </row>
    <row r="31" spans="1:3" ht="17.25" thickBot="1" x14ac:dyDescent="0.3">
      <c r="A31" s="31" t="s">
        <v>25</v>
      </c>
      <c r="B31" s="20">
        <f>Смета!E33</f>
        <v>28152</v>
      </c>
      <c r="C31" s="32">
        <f>Смета!D33</f>
        <v>5.0999999999999997E-2</v>
      </c>
    </row>
    <row r="32" spans="1:3" ht="17.25" thickBot="1" x14ac:dyDescent="0.3">
      <c r="A32" s="31" t="s">
        <v>26</v>
      </c>
      <c r="B32" s="20">
        <f>Смета!E34</f>
        <v>1104</v>
      </c>
      <c r="C32" s="32">
        <f>Смета!D34</f>
        <v>2E-3</v>
      </c>
    </row>
    <row r="33" spans="1:8" ht="17.25" thickBot="1" x14ac:dyDescent="0.3">
      <c r="A33" s="27" t="s">
        <v>55</v>
      </c>
      <c r="B33" s="28">
        <f>ROUND(SUM(B28:B32),2)</f>
        <v>238464</v>
      </c>
      <c r="C33" s="33"/>
    </row>
    <row r="34" spans="1:8" ht="17.25" thickBot="1" x14ac:dyDescent="0.3">
      <c r="A34" s="19" t="s">
        <v>52</v>
      </c>
      <c r="B34" s="26">
        <f>Смета!E36</f>
        <v>180000</v>
      </c>
      <c r="C34" s="21" t="s">
        <v>62</v>
      </c>
    </row>
    <row r="35" spans="1:8" ht="17.25" thickBot="1" x14ac:dyDescent="0.3">
      <c r="A35" s="34" t="s">
        <v>60</v>
      </c>
      <c r="B35" s="35">
        <f>B26+B33+B34</f>
        <v>898704</v>
      </c>
      <c r="C35" s="36"/>
    </row>
    <row r="36" spans="1:8" ht="15.75" customHeight="1" thickBot="1" x14ac:dyDescent="0.3">
      <c r="A36" s="23" t="s">
        <v>59</v>
      </c>
      <c r="B36" s="37">
        <f>ROUND((B35)/107/12,2)</f>
        <v>699.93</v>
      </c>
      <c r="C36" s="38"/>
    </row>
    <row r="37" spans="1:8" ht="13.5" customHeight="1" x14ac:dyDescent="0.25">
      <c r="A37" s="39"/>
      <c r="B37" s="40"/>
      <c r="C37" s="39"/>
    </row>
    <row r="38" spans="1:8" s="45" customFormat="1" ht="13.5" customHeight="1" thickBot="1" x14ac:dyDescent="0.3">
      <c r="A38" s="42"/>
      <c r="B38" s="43"/>
      <c r="C38" s="42"/>
      <c r="D38" s="44"/>
      <c r="E38" s="44"/>
      <c r="F38" s="44"/>
      <c r="G38" s="44"/>
      <c r="H38" s="44"/>
    </row>
    <row r="39" spans="1:8" ht="15.75" customHeight="1" thickBot="1" x14ac:dyDescent="0.3">
      <c r="A39" s="93" t="s">
        <v>29</v>
      </c>
      <c r="B39" s="94"/>
      <c r="C39" s="95"/>
      <c r="D39" s="46"/>
      <c r="E39" s="46"/>
      <c r="F39" s="41"/>
      <c r="G39" s="41"/>
      <c r="H39" s="41"/>
    </row>
    <row r="40" spans="1:8" ht="14.25" customHeight="1" x14ac:dyDescent="0.25">
      <c r="A40" s="97" t="s">
        <v>71</v>
      </c>
      <c r="B40" s="98"/>
      <c r="C40" s="99"/>
      <c r="D40" s="47"/>
      <c r="E40" s="47"/>
      <c r="F40" s="41"/>
      <c r="G40" s="41"/>
      <c r="H40" s="41"/>
    </row>
    <row r="41" spans="1:8" x14ac:dyDescent="0.25">
      <c r="A41" s="103" t="s">
        <v>80</v>
      </c>
      <c r="B41" s="104"/>
      <c r="C41" s="105"/>
      <c r="D41" s="48"/>
      <c r="E41" s="48"/>
      <c r="F41" s="41"/>
      <c r="G41" s="41"/>
      <c r="H41" s="41"/>
    </row>
    <row r="42" spans="1:8" x14ac:dyDescent="0.25">
      <c r="A42" s="103" t="s">
        <v>81</v>
      </c>
      <c r="B42" s="104"/>
      <c r="C42" s="105"/>
      <c r="D42" s="48"/>
      <c r="E42" s="48"/>
      <c r="F42" s="41"/>
      <c r="G42" s="41"/>
      <c r="H42" s="41"/>
    </row>
    <row r="43" spans="1:8" ht="13.5" customHeight="1" thickBot="1" x14ac:dyDescent="0.3">
      <c r="A43" s="106" t="s">
        <v>82</v>
      </c>
      <c r="B43" s="107"/>
      <c r="C43" s="108"/>
      <c r="D43" s="48"/>
      <c r="E43" s="48"/>
      <c r="F43" s="41"/>
      <c r="G43" s="41"/>
      <c r="H43" s="41"/>
    </row>
    <row r="44" spans="1:8" ht="36" customHeight="1" thickBot="1" x14ac:dyDescent="0.3">
      <c r="A44" s="93" t="s">
        <v>63</v>
      </c>
      <c r="B44" s="94"/>
      <c r="C44" s="95"/>
      <c r="D44" s="46"/>
      <c r="E44" s="46"/>
      <c r="F44" s="41"/>
      <c r="G44" s="41"/>
      <c r="H44" s="41"/>
    </row>
    <row r="45" spans="1:8" ht="17.25" thickBot="1" x14ac:dyDescent="0.3">
      <c r="A45" s="96"/>
      <c r="B45" s="96"/>
      <c r="C45" s="96"/>
      <c r="D45" s="41"/>
      <c r="E45" s="41"/>
      <c r="F45" s="41"/>
      <c r="G45" s="41"/>
      <c r="H45" s="41"/>
    </row>
    <row r="46" spans="1:8" ht="15.75" customHeight="1" thickBot="1" x14ac:dyDescent="0.3">
      <c r="A46" s="93" t="s">
        <v>72</v>
      </c>
      <c r="B46" s="94"/>
      <c r="C46" s="95"/>
      <c r="D46" s="46"/>
      <c r="E46" s="46"/>
      <c r="F46" s="41"/>
      <c r="G46" s="41"/>
      <c r="H46" s="41"/>
    </row>
    <row r="47" spans="1:8" ht="54.75" customHeight="1" x14ac:dyDescent="0.25">
      <c r="A47" s="97" t="s">
        <v>83</v>
      </c>
      <c r="B47" s="98"/>
      <c r="C47" s="99"/>
      <c r="D47" s="47"/>
      <c r="E47" s="47"/>
      <c r="F47" s="41"/>
      <c r="G47" s="41"/>
      <c r="H47" s="41"/>
    </row>
    <row r="48" spans="1:8" ht="54" customHeight="1" thickBot="1" x14ac:dyDescent="0.3">
      <c r="A48" s="100" t="s">
        <v>84</v>
      </c>
      <c r="B48" s="101"/>
      <c r="C48" s="102"/>
      <c r="D48" s="47"/>
      <c r="E48" s="47"/>
      <c r="F48" s="41"/>
      <c r="G48" s="41"/>
      <c r="H48" s="41"/>
    </row>
    <row r="49" spans="4:8" x14ac:dyDescent="0.25">
      <c r="D49" s="41"/>
      <c r="E49" s="41"/>
      <c r="F49" s="41"/>
      <c r="G49" s="41"/>
      <c r="H49" s="41"/>
    </row>
    <row r="50" spans="4:8" x14ac:dyDescent="0.25">
      <c r="D50" s="41"/>
      <c r="E50" s="41"/>
      <c r="F50" s="41"/>
      <c r="G50" s="41"/>
      <c r="H50" s="41"/>
    </row>
    <row r="51" spans="4:8" x14ac:dyDescent="0.25">
      <c r="D51" s="41"/>
      <c r="E51" s="41"/>
      <c r="F51" s="41"/>
      <c r="G51" s="41"/>
      <c r="H51" s="41"/>
    </row>
    <row r="52" spans="4:8" x14ac:dyDescent="0.25">
      <c r="D52" s="41"/>
      <c r="E52" s="41"/>
      <c r="F52" s="41"/>
      <c r="G52" s="41"/>
      <c r="H52" s="41"/>
    </row>
  </sheetData>
  <mergeCells count="12">
    <mergeCell ref="A47:C47"/>
    <mergeCell ref="A48:C48"/>
    <mergeCell ref="A39:C39"/>
    <mergeCell ref="A40:C40"/>
    <mergeCell ref="A41:C41"/>
    <mergeCell ref="A42:C42"/>
    <mergeCell ref="A43:C43"/>
    <mergeCell ref="A1:C1"/>
    <mergeCell ref="A3:C3"/>
    <mergeCell ref="A44:C44"/>
    <mergeCell ref="A45:C45"/>
    <mergeCell ref="A46:C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Смета</vt:lpstr>
      <vt:lpstr>ФЭО</vt:lpstr>
      <vt:lpstr>ФЭО!bookmark0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Копченов  Павел Николаевич</dc:creator>
  <cp:lastModifiedBy>Копченов  Павел Николаевич</cp:lastModifiedBy>
  <cp:lastPrinted>2023-09-20T13:23:39Z</cp:lastPrinted>
  <dcterms:created xsi:type="dcterms:W3CDTF">2023-09-20T12:29:56Z</dcterms:created>
  <dcterms:modified xsi:type="dcterms:W3CDTF">2023-09-29T13:03:36Z</dcterms:modified>
</cp:coreProperties>
</file>